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1"/>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<sst xmlns="http://schemas.openxmlformats.org/spreadsheetml/2006/main" count="89" uniqueCount="77">
  <si>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</si>
  <si>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</si>
  <si>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</si>
  <si>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</si>
  <si>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</si>
  <si>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</si>
  <si>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</si>
  <si>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</si>
  <si>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</si>
  <si>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</si>
  <si>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</si>
  <si>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</si>
  <si>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</si>
  <si>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</si>
  <si>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</si>
  <si>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</si>
  <si>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</si>
  <si>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</si>
  <si>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</si>
  <si>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</si>
  <si>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</si>
  <si>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</si>
  <si>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</si>
  <si>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</si>
  <si>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</si>
  <si>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</si>
  <si>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</si>
  <si>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</si>
  <si>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</si>
  <si>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</si>
  <si>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</si>
  <si>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</si>
  <si>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</si>
  <si>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</si>
  <si>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</si>
  <si>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</si>
  <si>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</si>
  <si>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</si>
  <si>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</si>
  <si>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</si>
  <si>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</si>
  <si>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</si>
  <si>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</si>
  <si>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</si>
  <si>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</si>
  <si>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</si>
  <si>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</si>
  <si>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</si>
  <si>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</si>
  <si>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</si>
  <si>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</si>
  <si>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</si>
  <si>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Revisó y Aprobó Mercedes Yunda Monroy  - Directora Técnica de Planeación  .</t>
  </si>
  <si>
    <t>OBJETIVOS - PRODUCTOS E  INDICADORES  DE 2019</t>
  </si>
  <si>
    <t>500,000,000</t>
  </si>
  <si>
    <t>Aprobó: Mercedes Yunda Monroy    - Director Técnico de Planeación EF</t>
  </si>
  <si>
    <t>PRESUPUESTO POR PRODUCTOS VIGENCIA 2019</t>
  </si>
  <si>
    <t>A la fecha se han realizado 175 acciones de diálogo de las 460 programadas.</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</si>
  <si>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( 175 /460)</t>
    </r>
  </si>
  <si>
    <r>
      <t xml:space="preserve">TASA DE RETORNO
</t>
    </r>
    <r>
      <rPr>
        <sz val="9"/>
        <rFont val="Arial"/>
        <family val="2"/>
      </rPr>
      <t xml:space="preserve">Valor de los beneficios / total presupuesto ejecutado por la Contraloria de Bogotá, D.C. en el periodo analizado.
( 14494581331/46042214724 )
</t>
    </r>
  </si>
  <si>
    <t>GIROS ACUMULADOS A ABRIL   DE 2019</t>
  </si>
  <si>
    <t xml:space="preserve">ALCANZADO A ABRIL </t>
  </si>
  <si>
    <t xml:space="preserve">inversion Abril </t>
  </si>
  <si>
    <t xml:space="preserve">100%PC </t>
  </si>
  <si>
    <t>75%-15%-10%</t>
  </si>
  <si>
    <t>IA 75%</t>
  </si>
  <si>
    <t>RF 15%</t>
  </si>
  <si>
    <t xml:space="preserve">PC 10% </t>
  </si>
  <si>
    <t xml:space="preserve">Elaboró:   - Claudia Pedraza Aldana . Mayo  08  de 2019  </t>
  </si>
  <si>
    <t>Fuente Boletin de Beneficios con corte a Marzo de 2019</t>
  </si>
  <si>
    <t>Fecha de Elaboración  Mayo 08  de 2019</t>
  </si>
  <si>
    <r>
      <rPr>
        <b/>
        <sz val="8"/>
        <rFont val="Arial"/>
        <family val="2"/>
      </rPr>
      <t xml:space="preserve">Seguimiento con corte a abril de 2019: </t>
    </r>
    <r>
      <rPr>
        <sz val="8"/>
        <rFont val="Arial"/>
        <family val="2"/>
      </rPr>
      <t>El informe de medición de percepción del cliente vigencia 2018 que corresponde a uno de los productos del contrato 539806 de 2018 con la Universidad Nacional, fue recibido mediante radicado N° 1-2019-10001 de 22/04/2019,  relacionado en el punto "N° 4 - Copia de anexos informe 3 formato digital". Los resultados obtenidos son los siguientes:
1. Cliente Ciudadanía:  de 942 ciudadanos encueestados, 798 tienen una percepción positiva sobre el servicio al cliente prestado por la Contraloría de Bogotá lo que equivale al 84,71%.
2. Cliente Concejo: de 43 concejales encueestados, 35 tienen una percepción positiva sobre el servicio al cliente prestado por la Contraloría de Bogotá lo que equivale al 81,4%
3. Otras partes interesadas - periodistas: de 18 periodistas encueestados, 16 tienen una percepción positiva sobre el servicio al cliente prestado por la Contraloría de Bogotá lo que equivale al 88,89%</t>
    </r>
    <r>
      <rPr>
        <b/>
        <sz val="8"/>
        <rFont val="Arial"/>
        <family val="2"/>
      </rPr>
      <t xml:space="preserve">
Seguimiento con corte a marzo de 2019: 
</t>
    </r>
    <r>
      <rPr>
        <sz val="8"/>
        <rFont val="Arial"/>
        <family val="2"/>
      </rPr>
      <t>El informe de medición de percepción del cliente vigencia 2018 que corresponde a uno de los productos del contrato 539806 de 2018 con la Universidad Nacional, se encuentra en proceso de revisión por parte de la supervisión para su recibo a satisfacción.</t>
    </r>
    <r>
      <rPr>
        <b/>
        <sz val="8"/>
        <rFont val="Arial"/>
        <family val="2"/>
      </rPr>
      <t xml:space="preserve">
Seguimiento con corte a febrero de 2019: 
</t>
    </r>
    <r>
      <rPr>
        <sz val="8"/>
        <rFont val="Arial"/>
        <family val="2"/>
      </rPr>
      <t>Se ratifica lo reportado a enero.</t>
    </r>
    <r>
      <rPr>
        <b/>
        <sz val="8"/>
        <rFont val="Arial"/>
        <family val="2"/>
      </rPr>
      <t xml:space="preserve">
Seguimiento con corte a enero de 2019: 
</t>
    </r>
    <r>
      <rPr>
        <sz val="8"/>
        <rFont val="Arial"/>
        <family val="2"/>
      </rPr>
      <t>A la fecha el informe presenta un avance es del 80%, se encuentra en proceso de culminación en desarrollo del contrato N° 539806-2018 con la Universidad Nacional de Colombia. La fecha de terminación esta programada para el 30/06/2019 de conformidad con la Programación del Plan anticorrupción y de atención al ciudadano 2019 - Versión 1.0.</t>
    </r>
  </si>
  <si>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(798/942).</t>
    </r>
  </si>
  <si>
    <r>
      <t>PORCENTAJE DE ENTIDADES DISTRITALES AUDITADAS DURANTE EL PERIODO</t>
    </r>
    <r>
      <rPr>
        <sz val="9"/>
        <rFont val="Arial"/>
        <family val="2"/>
      </rPr>
      <t xml:space="preserve">
No. De sujetos de control auditados en la vigencia / Total de sujetos de control competencia de la Contraloria de Bogotá *100 (34/96)</t>
    </r>
  </si>
  <si>
    <r>
      <t>INFORMES DE AUDITORIA REALIZADOS DURANTE EL PERIODO</t>
    </r>
    <r>
      <rPr>
        <sz val="9"/>
        <rFont val="Arial"/>
        <family val="2"/>
      </rPr>
      <t xml:space="preserve">
Total Informes de Auditoria realizados (34/221)</t>
    </r>
  </si>
  <si>
    <t>El recaudo de Abril fue de $ 11.529.992.10</t>
  </si>
  <si>
    <r>
      <t>MONTO DE DINERO SUCEPTIBLE DE RECAUDO POR PROCESOS DE RESPONSABILIDAD FISCAL POR VIGENCIA FISCAL</t>
    </r>
    <r>
      <rPr>
        <sz val="9"/>
        <rFont val="Arial"/>
        <family val="2"/>
      </rPr>
      <t xml:space="preserve">
Valor de la Cuantía
Recaudada en la Vigencia  / Valor a recaudar programado (meta anual)
(450,263,905/500,000,000).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</si>
</sst>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 numFmtId="190" formatCode="0.00000000"/>
    <numFmt numFmtId="191" formatCode="0.00000000000%"/>
    <numFmt numFmtId="192" formatCode="0.000000000%"/>
    <numFmt numFmtId="193" formatCode="0.00000000%"/>
    <numFmt numFmtId="194" formatCode="0.0000%"/>
  </numFmts>
  <fonts count="83">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sz val="9"/>
      <color theme="1"/>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3"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19">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70" fillId="34" borderId="11" xfId="0" applyFont="1" applyFill="1" applyBorder="1" applyAlignment="1">
      <alignment horizontal="center" vertical="center" wrapText="1" readingOrder="1"/>
    </xf>
    <xf numFmtId="0" fontId="71" fillId="34" borderId="11" xfId="0" applyFont="1" applyFill="1" applyBorder="1" applyAlignment="1">
      <alignment horizontal="center" vertical="center" wrapText="1" readingOrder="1"/>
    </xf>
    <xf numFmtId="0" fontId="72" fillId="34" borderId="12" xfId="0" applyFont="1" applyFill="1" applyBorder="1" applyAlignment="1">
      <alignment horizontal="left" vertical="center" wrapText="1" readingOrder="1"/>
    </xf>
    <xf numFmtId="3" fontId="73" fillId="35" borderId="12" xfId="0" applyNumberFormat="1" applyFont="1" applyFill="1" applyBorder="1" applyAlignment="1">
      <alignment horizontal="right" vertical="center" wrapText="1" readingOrder="1"/>
    </xf>
    <xf numFmtId="0" fontId="74" fillId="34" borderId="10" xfId="0" applyFont="1" applyFill="1" applyBorder="1" applyAlignment="1">
      <alignment horizontal="left" vertical="center" wrapText="1" readingOrder="1"/>
    </xf>
    <xf numFmtId="3" fontId="75"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6" borderId="10" xfId="0" applyNumberFormat="1" applyFont="1" applyFill="1" applyBorder="1" applyAlignment="1">
      <alignment/>
    </xf>
    <xf numFmtId="171" fontId="22" fillId="0" borderId="0" xfId="56" applyNumberFormat="1" applyFont="1" applyAlignment="1">
      <alignment horizontal="center" wrapText="1"/>
    </xf>
    <xf numFmtId="174" fontId="76" fillId="0" borderId="0" xfId="51" applyNumberFormat="1" applyFont="1" applyAlignment="1">
      <alignment/>
    </xf>
    <xf numFmtId="0" fontId="0" fillId="0" borderId="0" xfId="0" applyAlignment="1">
      <alignment wrapText="1"/>
    </xf>
    <xf numFmtId="174" fontId="77" fillId="0" borderId="0" xfId="0" applyNumberFormat="1" applyFont="1" applyAlignment="1">
      <alignment wrapText="1"/>
    </xf>
    <xf numFmtId="174" fontId="78" fillId="0" borderId="0" xfId="0" applyNumberFormat="1" applyFont="1" applyAlignment="1">
      <alignment wrapText="1"/>
    </xf>
    <xf numFmtId="3" fontId="75"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5"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9"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9" fontId="4" fillId="36" borderId="10" xfId="56" applyFont="1" applyFill="1" applyBorder="1" applyAlignment="1">
      <alignment horizontal="center" vertical="center" wrapText="1"/>
    </xf>
    <xf numFmtId="3" fontId="4" fillId="36"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0" fontId="23" fillId="0" borderId="13" xfId="0" applyFont="1" applyBorder="1" applyAlignment="1">
      <alignment horizontal="justify" vertical="top"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80" fillId="0" borderId="0" xfId="0" applyFont="1" applyAlignment="1">
      <alignment/>
    </xf>
    <xf numFmtId="9" fontId="4" fillId="37" borderId="10" xfId="0" applyNumberFormat="1" applyFont="1" applyFill="1" applyBorder="1" applyAlignment="1">
      <alignment horizontal="center" vertical="center" wrapText="1"/>
    </xf>
    <xf numFmtId="10" fontId="14" fillId="0" borderId="10" xfId="56" applyNumberFormat="1" applyFont="1" applyBorder="1" applyAlignment="1">
      <alignment horizontal="left" vertical="center" wrapText="1"/>
    </xf>
    <xf numFmtId="9" fontId="4" fillId="37" borderId="10" xfId="56"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9" fontId="4" fillId="37" borderId="10" xfId="56" applyNumberFormat="1" applyFont="1" applyFill="1" applyBorder="1" applyAlignment="1">
      <alignment horizontal="center" vertical="center"/>
    </xf>
    <xf numFmtId="3" fontId="12" fillId="0" borderId="10" xfId="0" applyNumberFormat="1" applyFont="1" applyBorder="1" applyAlignment="1">
      <alignment/>
    </xf>
    <xf numFmtId="3" fontId="10" fillId="0" borderId="10" xfId="0" applyNumberFormat="1" applyFont="1" applyBorder="1" applyAlignment="1">
      <alignment horizontal="right"/>
    </xf>
    <xf numFmtId="9" fontId="14" fillId="0" borderId="0" xfId="56" applyFont="1" applyAlignment="1">
      <alignment vertical="center" wrapText="1"/>
    </xf>
    <xf numFmtId="0" fontId="0" fillId="0" borderId="0" xfId="0" applyAlignment="1">
      <alignment horizontal="center"/>
    </xf>
    <xf numFmtId="3" fontId="73"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9" fillId="35" borderId="10" xfId="0" applyNumberFormat="1" applyFont="1" applyFill="1" applyBorder="1" applyAlignment="1">
      <alignment horizontal="right" vertical="center" wrapText="1" readingOrder="1"/>
    </xf>
    <xf numFmtId="10" fontId="4" fillId="37" borderId="10" xfId="56" applyNumberFormat="1" applyFont="1" applyFill="1" applyBorder="1" applyAlignment="1">
      <alignment horizontal="center" vertical="center"/>
    </xf>
    <xf numFmtId="0" fontId="25" fillId="0" borderId="10" xfId="0" applyFont="1" applyBorder="1" applyAlignment="1">
      <alignment horizontal="justify" vertical="top" wrapText="1"/>
    </xf>
    <xf numFmtId="0" fontId="7" fillId="0" borderId="10" xfId="0" applyFont="1" applyBorder="1" applyAlignment="1">
      <alignment horizontal="justify" vertical="top" wrapText="1"/>
    </xf>
    <xf numFmtId="10" fontId="4" fillId="37" borderId="10" xfId="0" applyNumberFormat="1" applyFont="1" applyFill="1" applyBorder="1" applyAlignment="1">
      <alignment horizontal="center" vertical="center"/>
    </xf>
    <xf numFmtId="9" fontId="81" fillId="0" borderId="0" xfId="56" applyFont="1" applyAlignment="1">
      <alignment/>
    </xf>
    <xf numFmtId="6" fontId="0" fillId="0" borderId="0" xfId="0" applyNumberFormat="1" applyAlignment="1">
      <alignment vertical="center"/>
    </xf>
    <xf numFmtId="191" fontId="22" fillId="0" borderId="0" xfId="56" applyNumberFormat="1" applyFont="1" applyAlignment="1">
      <alignment horizontal="center"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18"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9" xfId="0" applyFont="1" applyFill="1" applyBorder="1" applyAlignment="1">
      <alignment horizontal="center" wrapText="1"/>
    </xf>
    <xf numFmtId="0" fontId="2" fillId="32" borderId="20" xfId="0" applyFont="1" applyFill="1" applyBorder="1" applyAlignment="1">
      <alignment horizontal="center" wrapText="1"/>
    </xf>
    <xf numFmtId="0" fontId="2" fillId="40" borderId="13" xfId="0" applyFont="1" applyFill="1" applyBorder="1" applyAlignment="1">
      <alignment horizontal="center" vertical="center"/>
    </xf>
    <xf numFmtId="0" fontId="2" fillId="40" borderId="14"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zoomScalePageLayoutView="0" workbookViewId="0" topLeftCell="A16">
      <selection activeCell="A1" sqref="A1:E28"/>
    </sheetView>
  </sheetViews>
  <sheetFormatPr defaultColWidth="11.421875" defaultRowHeight="15"/>
  <cols>
    <col min="1" max="1" width="51.57421875" style="19" customWidth="1"/>
    <col min="2" max="3" width="17.421875" style="19" customWidth="1"/>
    <col min="4" max="4" width="15.421875" style="19" customWidth="1"/>
    <col min="5" max="5" width="14.140625" style="19" customWidth="1"/>
    <col min="6" max="6" width="41.28125" style="19" hidden="1" customWidth="1"/>
    <col min="7" max="7" width="53.851562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101" t="s">
        <v>37</v>
      </c>
      <c r="B1" s="102"/>
      <c r="C1" s="102"/>
      <c r="D1" s="102"/>
      <c r="E1" s="103"/>
    </row>
    <row r="2" spans="1:4" ht="15.75" customHeight="1">
      <c r="A2" s="104" t="s">
        <v>4</v>
      </c>
      <c r="B2" s="104"/>
      <c r="C2" s="104"/>
      <c r="D2" s="104"/>
    </row>
    <row r="3" spans="1:4" ht="15.75">
      <c r="A3" s="105" t="s">
        <v>7</v>
      </c>
      <c r="B3" s="105"/>
      <c r="C3" s="105"/>
      <c r="D3" s="105"/>
    </row>
    <row r="4" spans="1:4" ht="24" customHeight="1">
      <c r="A4" s="106" t="s">
        <v>53</v>
      </c>
      <c r="B4" s="106"/>
      <c r="C4" s="106"/>
      <c r="D4" s="106"/>
    </row>
    <row r="5" spans="1:5" ht="14.25" customHeight="1">
      <c r="A5" s="23" t="s">
        <v>24</v>
      </c>
      <c r="B5" s="107" t="s">
        <v>21</v>
      </c>
      <c r="C5" s="107"/>
      <c r="D5" s="107"/>
      <c r="E5" s="107"/>
    </row>
    <row r="6" spans="1:5" ht="24">
      <c r="A6" s="1" t="s">
        <v>30</v>
      </c>
      <c r="B6" s="1" t="s">
        <v>0</v>
      </c>
      <c r="C6" s="1" t="s">
        <v>1</v>
      </c>
      <c r="D6" s="1">
        <v>2019</v>
      </c>
      <c r="E6" s="1" t="s">
        <v>61</v>
      </c>
    </row>
    <row r="7" spans="1:7" ht="60">
      <c r="A7" s="24" t="s">
        <v>73</v>
      </c>
      <c r="B7" s="18">
        <v>1</v>
      </c>
      <c r="C7" s="17">
        <v>1</v>
      </c>
      <c r="D7" s="61">
        <v>0.91</v>
      </c>
      <c r="E7" s="82">
        <f>34/96</f>
        <v>0.3541666666666667</v>
      </c>
      <c r="G7" s="30"/>
    </row>
    <row r="8" spans="1:7" ht="20.25" customHeight="1">
      <c r="A8" s="23" t="s">
        <v>25</v>
      </c>
      <c r="B8" s="99" t="s">
        <v>5</v>
      </c>
      <c r="C8" s="99"/>
      <c r="D8" s="99"/>
      <c r="E8" s="99"/>
      <c r="G8" s="46"/>
    </row>
    <row r="9" spans="1:5" ht="24">
      <c r="A9" s="1" t="s">
        <v>31</v>
      </c>
      <c r="B9" s="1" t="s">
        <v>6</v>
      </c>
      <c r="C9" s="1" t="s">
        <v>1</v>
      </c>
      <c r="D9" s="1">
        <v>2019</v>
      </c>
      <c r="E9" s="1" t="str">
        <f>E6</f>
        <v>ALCANZADO A ABRIL </v>
      </c>
    </row>
    <row r="10" spans="1:8" ht="70.5" customHeight="1">
      <c r="A10" s="24" t="s">
        <v>74</v>
      </c>
      <c r="B10" s="2">
        <f>130+157+168+287</f>
        <v>742</v>
      </c>
      <c r="C10" s="3">
        <f>333+177+150+150</f>
        <v>810</v>
      </c>
      <c r="D10" s="62">
        <v>221</v>
      </c>
      <c r="E10" s="79">
        <f>34/221</f>
        <v>0.15384615384615385</v>
      </c>
      <c r="G10" s="78"/>
      <c r="H10" s="30"/>
    </row>
    <row r="11" spans="1:9" ht="24.75" customHeight="1">
      <c r="A11" s="25" t="s">
        <v>26</v>
      </c>
      <c r="B11" s="100"/>
      <c r="C11" s="100"/>
      <c r="D11" s="100"/>
      <c r="E11" s="100"/>
      <c r="G11" s="45"/>
      <c r="H11" s="43"/>
      <c r="I11" s="43"/>
    </row>
    <row r="12" spans="1:11" ht="27" customHeight="1">
      <c r="A12" s="1" t="s">
        <v>32</v>
      </c>
      <c r="B12" s="1" t="s">
        <v>0</v>
      </c>
      <c r="C12" s="1" t="s">
        <v>1</v>
      </c>
      <c r="D12" s="1">
        <f>D6</f>
        <v>2019</v>
      </c>
      <c r="E12" s="42" t="str">
        <f>E6</f>
        <v>ALCANZADO A ABRIL </v>
      </c>
      <c r="J12" s="47"/>
      <c r="K12" s="47"/>
    </row>
    <row r="13" spans="1:19" ht="60">
      <c r="A13" s="24" t="s">
        <v>59</v>
      </c>
      <c r="B13" s="4">
        <v>4.34</v>
      </c>
      <c r="C13" s="4" t="s">
        <v>23</v>
      </c>
      <c r="D13" s="63">
        <v>3</v>
      </c>
      <c r="E13" s="90">
        <v>0.0031</v>
      </c>
      <c r="G13" s="78" t="s">
        <v>69</v>
      </c>
      <c r="H13" s="69"/>
      <c r="I13" s="69"/>
      <c r="K13" s="51"/>
      <c r="L13" s="44"/>
      <c r="M13" s="48"/>
      <c r="N13" s="54"/>
      <c r="O13" s="53"/>
      <c r="P13" s="53"/>
      <c r="S13" s="52"/>
    </row>
    <row r="14" spans="1:11" ht="14.25">
      <c r="A14" s="25" t="s">
        <v>27</v>
      </c>
      <c r="B14" s="99" t="s">
        <v>2</v>
      </c>
      <c r="C14" s="99"/>
      <c r="D14" s="99"/>
      <c r="E14" s="99"/>
      <c r="G14" s="30"/>
      <c r="I14" s="43"/>
      <c r="J14" s="30"/>
      <c r="K14" s="43"/>
    </row>
    <row r="15" spans="1:8" ht="34.5" customHeight="1">
      <c r="A15" s="1" t="s">
        <v>33</v>
      </c>
      <c r="B15" s="1" t="s">
        <v>0</v>
      </c>
      <c r="C15" s="1" t="s">
        <v>1</v>
      </c>
      <c r="D15" s="1">
        <f>D6</f>
        <v>2019</v>
      </c>
      <c r="E15" s="42" t="str">
        <f>E6</f>
        <v>ALCANZADO A ABRIL </v>
      </c>
      <c r="G15" s="50"/>
      <c r="H15" s="30"/>
    </row>
    <row r="16" spans="1:19" ht="96">
      <c r="A16" s="22" t="s">
        <v>76</v>
      </c>
      <c r="B16" s="66">
        <v>300</v>
      </c>
      <c r="C16" s="62">
        <v>2000</v>
      </c>
      <c r="D16" s="62" t="s">
        <v>54</v>
      </c>
      <c r="E16" s="82">
        <v>0.9</v>
      </c>
      <c r="F16" s="19">
        <f>489.510134/650</f>
        <v>0.7530925138461538</v>
      </c>
      <c r="G16" s="95" t="s">
        <v>75</v>
      </c>
      <c r="H16" s="94">
        <f>450263905/500000000</f>
        <v>0.90052781</v>
      </c>
      <c r="J16" s="76"/>
      <c r="S16" s="52" t="s">
        <v>44</v>
      </c>
    </row>
    <row r="17" spans="1:8" ht="15">
      <c r="A17" s="97" t="s">
        <v>20</v>
      </c>
      <c r="B17" s="97"/>
      <c r="C17" s="97"/>
      <c r="D17" s="97"/>
      <c r="E17" s="97"/>
      <c r="G17" s="96"/>
      <c r="H17" s="30"/>
    </row>
    <row r="18" spans="1:9" ht="24" customHeight="1">
      <c r="A18" s="23" t="s">
        <v>28</v>
      </c>
      <c r="B18" s="80" t="s">
        <v>22</v>
      </c>
      <c r="C18" s="80"/>
      <c r="D18" s="80"/>
      <c r="E18" s="80"/>
      <c r="G18" s="68"/>
      <c r="H18" s="68"/>
      <c r="I18" s="60"/>
    </row>
    <row r="19" spans="1:8" ht="25.5" customHeight="1">
      <c r="A19" s="26" t="s">
        <v>34</v>
      </c>
      <c r="B19" s="1" t="s">
        <v>0</v>
      </c>
      <c r="C19" s="1" t="s">
        <v>1</v>
      </c>
      <c r="D19" s="1">
        <f>D6</f>
        <v>2019</v>
      </c>
      <c r="E19" s="42" t="str">
        <f>E6</f>
        <v>ALCANZADO A ABRIL </v>
      </c>
      <c r="G19" s="50"/>
      <c r="H19" s="30"/>
    </row>
    <row r="20" spans="1:8" ht="134.25" customHeight="1">
      <c r="A20" s="27" t="s">
        <v>72</v>
      </c>
      <c r="B20" s="21">
        <v>0.3</v>
      </c>
      <c r="C20" s="21">
        <v>0.8</v>
      </c>
      <c r="D20" s="64">
        <v>0.8</v>
      </c>
      <c r="E20" s="93">
        <v>0.8471</v>
      </c>
      <c r="F20" s="67" t="s">
        <v>49</v>
      </c>
      <c r="G20" s="92" t="s">
        <v>71</v>
      </c>
      <c r="H20" s="91"/>
    </row>
    <row r="21" spans="1:5" ht="14.25">
      <c r="A21" s="23" t="s">
        <v>29</v>
      </c>
      <c r="B21" s="81" t="s">
        <v>3</v>
      </c>
      <c r="C21" s="81"/>
      <c r="D21" s="81"/>
      <c r="E21" s="81"/>
    </row>
    <row r="22" spans="1:5" ht="24">
      <c r="A22" s="56" t="s">
        <v>35</v>
      </c>
      <c r="B22" s="56" t="s">
        <v>0</v>
      </c>
      <c r="C22" s="56" t="s">
        <v>1</v>
      </c>
      <c r="D22" s="56">
        <v>2019</v>
      </c>
      <c r="E22" s="56" t="str">
        <f>E6</f>
        <v>ALCANZADO A ABRIL </v>
      </c>
    </row>
    <row r="23" spans="1:7" ht="72">
      <c r="A23" s="28" t="s">
        <v>58</v>
      </c>
      <c r="B23" s="18">
        <v>1</v>
      </c>
      <c r="C23" s="18">
        <v>1</v>
      </c>
      <c r="D23" s="65">
        <v>0.27</v>
      </c>
      <c r="E23" s="77">
        <f>175/460</f>
        <v>0.3804347826086957</v>
      </c>
      <c r="F23" s="70"/>
      <c r="G23" s="85" t="s">
        <v>57</v>
      </c>
    </row>
    <row r="24" spans="1:5" ht="16.5" customHeight="1">
      <c r="A24" s="32"/>
      <c r="B24" s="33"/>
      <c r="C24" s="33"/>
      <c r="D24" s="33"/>
      <c r="E24" s="33"/>
    </row>
    <row r="25" spans="1:7" ht="14.25">
      <c r="A25" s="98" t="s">
        <v>45</v>
      </c>
      <c r="B25" s="98"/>
      <c r="C25" s="98"/>
      <c r="D25" s="98"/>
      <c r="G25" s="30"/>
    </row>
    <row r="26" spans="1:4" ht="14.25">
      <c r="A26" s="29" t="s">
        <v>70</v>
      </c>
      <c r="B26" s="20"/>
      <c r="C26" s="20"/>
      <c r="D26" s="20"/>
    </row>
    <row r="27" spans="1:4" ht="14.25">
      <c r="A27" s="20" t="s">
        <v>52</v>
      </c>
      <c r="B27" s="20"/>
      <c r="C27" s="20"/>
      <c r="D27" s="20"/>
    </row>
    <row r="47" ht="15">
      <c r="C47" s="69"/>
    </row>
    <row r="48" ht="14.25">
      <c r="C48" s="46"/>
    </row>
    <row r="49" ht="14.25">
      <c r="C49" s="46"/>
    </row>
  </sheetData>
  <sheetProtection/>
  <mergeCells count="10">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31"/>
  <sheetViews>
    <sheetView tabSelected="1" zoomScalePageLayoutView="0" workbookViewId="0" topLeftCell="A1">
      <selection activeCell="A1" sqref="A1:E1"/>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10" width="17.421875" style="0" customWidth="1"/>
    <col min="11" max="11" width="16.8515625" style="0" customWidth="1"/>
    <col min="12" max="12" width="15.57421875" style="0" customWidth="1"/>
    <col min="13" max="13" width="19.140625" style="0" customWidth="1"/>
  </cols>
  <sheetData>
    <row r="1" spans="1:5" ht="25.5" customHeight="1">
      <c r="A1" s="101" t="s">
        <v>37</v>
      </c>
      <c r="B1" s="102"/>
      <c r="C1" s="102"/>
      <c r="D1" s="102"/>
      <c r="E1" s="103"/>
    </row>
    <row r="2" spans="1:5" ht="15.75" customHeight="1">
      <c r="A2" s="112" t="s">
        <v>10</v>
      </c>
      <c r="B2" s="112"/>
      <c r="C2" s="112"/>
      <c r="D2" s="112"/>
      <c r="E2" s="112"/>
    </row>
    <row r="3" spans="1:5" ht="15.75" customHeight="1">
      <c r="A3" s="112" t="s">
        <v>11</v>
      </c>
      <c r="B3" s="112"/>
      <c r="C3" s="112"/>
      <c r="D3" s="112"/>
      <c r="E3" s="112"/>
    </row>
    <row r="4" spans="1:5" ht="15.75">
      <c r="A4" s="112" t="s">
        <v>56</v>
      </c>
      <c r="B4" s="112"/>
      <c r="C4" s="112"/>
      <c r="D4" s="112"/>
      <c r="E4" s="112"/>
    </row>
    <row r="6" spans="1:5" ht="15">
      <c r="A6" t="s">
        <v>60</v>
      </c>
      <c r="E6" t="s">
        <v>8</v>
      </c>
    </row>
    <row r="7" spans="1:5" ht="15">
      <c r="A7" s="113" t="s">
        <v>9</v>
      </c>
      <c r="B7" s="114" t="s">
        <v>15</v>
      </c>
      <c r="C7" s="115" t="s">
        <v>17</v>
      </c>
      <c r="D7" s="116"/>
      <c r="E7" s="117" t="s">
        <v>16</v>
      </c>
    </row>
    <row r="8" spans="1:5" ht="15">
      <c r="A8" s="113"/>
      <c r="B8" s="113"/>
      <c r="C8" s="6" t="s">
        <v>18</v>
      </c>
      <c r="D8" s="5" t="s">
        <v>19</v>
      </c>
      <c r="E8" s="118"/>
    </row>
    <row r="9" spans="1:7" ht="15.75">
      <c r="A9" s="10" t="s">
        <v>5</v>
      </c>
      <c r="B9" s="7">
        <f>B12*77%</f>
        <v>31107536339.11</v>
      </c>
      <c r="C9" s="83">
        <f>K31</f>
        <v>300394272.125</v>
      </c>
      <c r="D9" s="7"/>
      <c r="E9" s="49">
        <f>B9+C9</f>
        <v>31407930611.235</v>
      </c>
      <c r="G9" s="14"/>
    </row>
    <row r="10" spans="1:5" ht="31.5">
      <c r="A10" s="11" t="s">
        <v>12</v>
      </c>
      <c r="B10" s="7">
        <f>B12*11%</f>
        <v>4443933762.7300005</v>
      </c>
      <c r="C10" s="83">
        <f>K30</f>
        <v>2102759904.875</v>
      </c>
      <c r="D10" s="7"/>
      <c r="E10" s="49">
        <f>B10+C10</f>
        <v>6546693667.6050005</v>
      </c>
    </row>
    <row r="11" spans="1:5" ht="31.5">
      <c r="A11" s="11" t="s">
        <v>13</v>
      </c>
      <c r="B11" s="7">
        <f>B12*12%</f>
        <v>4847927741.16</v>
      </c>
      <c r="C11" s="7">
        <f>K21</f>
        <v>331861654</v>
      </c>
      <c r="D11" s="7"/>
      <c r="E11" s="49">
        <f>B11+C11</f>
        <v>5179789395.16</v>
      </c>
    </row>
    <row r="12" spans="1:5" ht="15.75">
      <c r="A12" s="12" t="s">
        <v>14</v>
      </c>
      <c r="B12" s="8">
        <v>40399397843</v>
      </c>
      <c r="C12" s="8">
        <f>C9+C10+C11</f>
        <v>2735015831</v>
      </c>
      <c r="D12" s="8"/>
      <c r="E12" s="8">
        <f>E9+E10+E11</f>
        <v>43134413674</v>
      </c>
    </row>
    <row r="13" spans="1:5" ht="15.75">
      <c r="A13" s="12"/>
      <c r="B13" s="8"/>
      <c r="C13" s="8"/>
      <c r="D13" s="8"/>
      <c r="E13" s="8"/>
    </row>
    <row r="14" spans="1:8" ht="15.75">
      <c r="A14" s="72" t="s">
        <v>51</v>
      </c>
      <c r="B14" s="73"/>
      <c r="C14" s="73"/>
      <c r="D14" s="74"/>
      <c r="E14" s="75"/>
      <c r="H14" s="8"/>
    </row>
    <row r="15" spans="4:6" ht="15.75">
      <c r="D15" s="15"/>
      <c r="E15" s="71">
        <f>E12+E14</f>
        <v>43134413674</v>
      </c>
      <c r="F15" s="16"/>
    </row>
    <row r="16" spans="1:5" ht="31.5">
      <c r="A16" s="31" t="s">
        <v>36</v>
      </c>
      <c r="B16" s="84">
        <v>60164414</v>
      </c>
      <c r="D16" s="13"/>
      <c r="E16" s="14"/>
    </row>
    <row r="17" spans="1:5" ht="15">
      <c r="A17" s="110" t="s">
        <v>46</v>
      </c>
      <c r="B17" s="110"/>
      <c r="C17" s="110"/>
      <c r="D17" s="110"/>
      <c r="E17" s="110"/>
    </row>
    <row r="18" spans="1:5" ht="15">
      <c r="A18" s="111" t="s">
        <v>68</v>
      </c>
      <c r="B18" s="111"/>
      <c r="C18" s="111"/>
      <c r="D18" s="111"/>
      <c r="E18" s="111"/>
    </row>
    <row r="19" spans="1:5" ht="15.75" thickBot="1">
      <c r="A19" s="9" t="s">
        <v>55</v>
      </c>
      <c r="B19" s="34"/>
      <c r="C19" s="34"/>
      <c r="D19" s="34"/>
      <c r="E19" s="34"/>
    </row>
    <row r="20" spans="2:11" ht="111" customHeight="1">
      <c r="B20" s="9"/>
      <c r="C20" s="9"/>
      <c r="H20" s="36" t="s">
        <v>38</v>
      </c>
      <c r="I20" s="37">
        <v>2019</v>
      </c>
      <c r="J20" s="37"/>
      <c r="K20" s="37" t="s">
        <v>62</v>
      </c>
    </row>
    <row r="21" spans="1:11" ht="48">
      <c r="A21" s="9"/>
      <c r="B21" s="9"/>
      <c r="C21" s="8"/>
      <c r="G21" s="35">
        <v>770</v>
      </c>
      <c r="H21" s="40" t="s">
        <v>43</v>
      </c>
      <c r="I21" s="41" t="s">
        <v>63</v>
      </c>
      <c r="J21" s="41"/>
      <c r="K21" s="55">
        <v>331861654</v>
      </c>
    </row>
    <row r="22" spans="7:13" ht="72">
      <c r="G22" s="109">
        <v>776</v>
      </c>
      <c r="H22" s="40" t="s">
        <v>40</v>
      </c>
      <c r="I22" s="41" t="s">
        <v>65</v>
      </c>
      <c r="J22" s="89">
        <f>K22*75/100</f>
        <v>1696393970.25</v>
      </c>
      <c r="K22" s="55">
        <v>2261858627</v>
      </c>
      <c r="L22" s="108">
        <f>K28</f>
        <v>2403154177</v>
      </c>
      <c r="M22" s="88"/>
    </row>
    <row r="23" spans="7:13" ht="16.5">
      <c r="G23" s="109"/>
      <c r="H23" s="40"/>
      <c r="I23" s="41" t="s">
        <v>66</v>
      </c>
      <c r="J23" s="89">
        <f>K22*15/100</f>
        <v>339278794.05</v>
      </c>
      <c r="K23" s="55"/>
      <c r="L23" s="108"/>
      <c r="M23" s="86"/>
    </row>
    <row r="24" spans="7:13" ht="16.5">
      <c r="G24" s="109"/>
      <c r="H24" s="40"/>
      <c r="I24" s="41" t="s">
        <v>67</v>
      </c>
      <c r="J24" s="89">
        <f>K22*10/100</f>
        <v>226185862.7</v>
      </c>
      <c r="K24" s="55"/>
      <c r="L24" s="108"/>
      <c r="M24" s="86"/>
    </row>
    <row r="25" spans="7:12" ht="60">
      <c r="G25" s="109"/>
      <c r="H25" s="40" t="s">
        <v>41</v>
      </c>
      <c r="I25" s="41" t="s">
        <v>64</v>
      </c>
      <c r="J25" s="41"/>
      <c r="K25" s="55">
        <v>13855798</v>
      </c>
      <c r="L25" s="109"/>
    </row>
    <row r="26" spans="7:12" ht="72">
      <c r="G26" s="109"/>
      <c r="H26" s="40" t="s">
        <v>42</v>
      </c>
      <c r="I26" s="41" t="s">
        <v>64</v>
      </c>
      <c r="J26" s="41"/>
      <c r="K26" s="55">
        <v>127439752</v>
      </c>
      <c r="L26" s="109"/>
    </row>
    <row r="27" spans="8:11" ht="17.25" thickBot="1">
      <c r="H27" s="38" t="s">
        <v>39</v>
      </c>
      <c r="I27" s="39">
        <f>SUM(I21:I26)</f>
        <v>0</v>
      </c>
      <c r="J27" s="87"/>
      <c r="K27" s="57">
        <f>K21+K22+K25+K26</f>
        <v>2735015831</v>
      </c>
    </row>
    <row r="28" spans="11:13" ht="16.5">
      <c r="K28" s="59">
        <f>K27-K21</f>
        <v>2403154177</v>
      </c>
      <c r="L28" s="58">
        <f>K21+K22+K25+K26</f>
        <v>2735015831</v>
      </c>
      <c r="M28" s="14">
        <f>L28+L29</f>
        <v>2735015831</v>
      </c>
    </row>
    <row r="29" ht="15">
      <c r="M29" t="s">
        <v>50</v>
      </c>
    </row>
    <row r="30" spans="11:12" ht="15">
      <c r="K30">
        <f>K28*87.5/100</f>
        <v>2102759904.875</v>
      </c>
      <c r="L30" t="s">
        <v>48</v>
      </c>
    </row>
    <row r="31" spans="11:12" ht="15">
      <c r="K31">
        <f>K28*12.5/100</f>
        <v>300394272.125</v>
      </c>
      <c r="L31" t="s">
        <v>47</v>
      </c>
    </row>
  </sheetData>
  <sheetProtection/>
  <mergeCells count="12">
    <mergeCell ref="C7:D7"/>
    <mergeCell ref="E7:E8"/>
    <mergeCell ref="L22:L26"/>
    <mergeCell ref="G22:G26"/>
    <mergeCell ref="A17:E17"/>
    <mergeCell ref="A18:E18"/>
    <mergeCell ref="A1:E1"/>
    <mergeCell ref="A2:E2"/>
    <mergeCell ref="A3:E3"/>
    <mergeCell ref="A4:E4"/>
    <mergeCell ref="A7:A8"/>
    <mergeCell ref="B7:B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2019-05-09T21:04:48Z</cp:lastPrinted>
  <dcterms:created xsi:type="dcterms:W3CDTF">2008-08-26T19:35:11Z</dcterms:created>
  <dcterms:modified xsi:type="dcterms:W3CDTF">2019-05-09T22:51:30Z</dcterms:modified>
  <cp:category/>
  <cp:version/>
  <cp:contentType/>
  <cp:contentStatus/>
</cp:coreProperties>
</file>